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0" yWindow="6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<sst xmlns="http://schemas.openxmlformats.org/spreadsheetml/2006/main" count="166" uniqueCount="113">
  <si>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</si>
  <si>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</si>
  <si>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</si>
  <si>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</si>
  <si>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</si>
  <si>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</si>
  <si>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</si>
  <si>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</si>
  <si>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</si>
  <si>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</si>
  <si>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</si>
  <si>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</si>
  <si>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</si>
  <si>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</si>
  <si>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</si>
  <si>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</si>
  <si>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</si>
  <si>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</si>
  <si>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</si>
  <si>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</si>
  <si>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</si>
  <si>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</si>
  <si>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</si>
  <si>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</si>
  <si>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</si>
  <si>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</si>
  <si>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</si>
  <si>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</si>
  <si>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</si>
  <si>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</si>
  <si>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</si>
  <si>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</si>
  <si>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</si>
  <si>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</si>
  <si>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</si>
  <si>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</si>
  <si>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</si>
  <si>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</si>
  <si>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</si>
  <si>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</si>
  <si>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</si>
  <si>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</si>
  <si>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</si>
  <si>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</si>
  <si>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</si>
  <si>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</si>
  <si>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</si>
  <si>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</si>
  <si>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</si>
  <si>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</si>
  <si>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</si>
  <si>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</si>
  <si>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</si>
  <si>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</si>
  <si>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</si>
  <si>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</si>
  <si>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</si>
  <si>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</si>
  <si>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</si>
  <si>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</si>
  <si>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</si>
  <si>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</si>
  <si>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</si>
  <si>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</si>
  <si>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</si>
  <si>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</si>
  <si>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</si>
  <si>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</si>
  <si>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</si>
  <si>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</si>
  <si>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</si>
  <si>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</si>
  <si>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</si>
  <si>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</si>
  <si>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</si>
  <si>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</si>
  <si>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</si>
  <si>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</si>
  <si>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</si>
  <si>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</si>
  <si>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</si>
  <si>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</si>
  <si>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</si>
  <si>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</si>
  <si>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</si>
  <si>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</si>
  <si>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</si>
  <si>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</si>
  <si>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</si>
  <si>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</si>
  <si>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</si>
  <si>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</si>
  <si>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</si>
  <si>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</si>
  <si>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</si>
  <si>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</si>
  <si>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</si>
  <si>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</si>
  <si>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</si>
  <si>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</si>
  <si>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</si>
  <si>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</si>
  <si>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</si>
  <si>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</si>
  <si>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</si>
  <si>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</si>
  <si>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</si>
  <si>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</si>
  <si>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</si>
  <si>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</si>
  <si>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</si>
  <si>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</si>
  <si>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16.07.2018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</si>
</sst>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112451.89999999995</c:v>
                </c:pt>
                <c:pt idx="1">
                  <c:v>107413.80999999997</c:v>
                </c:pt>
                <c:pt idx="2">
                  <c:v>1292.9000000000003</c:v>
                </c:pt>
                <c:pt idx="3">
                  <c:v>3745.1899999999814</c:v>
                </c:pt>
              </c:numCache>
            </c:numRef>
          </c:val>
          <c:shape val="box"/>
        </c:ser>
        <c:shape val="box"/>
        <c:axId val="25722495"/>
        <c:axId val="30175864"/>
      </c:bar3D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460733.20000000007</c:v>
                </c:pt>
                <c:pt idx="1">
                  <c:v>161312.69999999998</c:v>
                </c:pt>
                <c:pt idx="2">
                  <c:v>379932.5000000002</c:v>
                </c:pt>
                <c:pt idx="3">
                  <c:v>21.3</c:v>
                </c:pt>
                <c:pt idx="4">
                  <c:v>15654.399999999996</c:v>
                </c:pt>
                <c:pt idx="5">
                  <c:v>51218.19999999998</c:v>
                </c:pt>
                <c:pt idx="6">
                  <c:v>6914.199999999999</c:v>
                </c:pt>
                <c:pt idx="7">
                  <c:v>6992.599999999917</c:v>
                </c:pt>
              </c:numCache>
            </c:numRef>
          </c:val>
          <c:shape val="box"/>
        </c:ser>
        <c:shape val="box"/>
        <c:axId val="3147321"/>
        <c:axId val="28325890"/>
      </c:bar3D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217076.5</c:v>
                </c:pt>
                <c:pt idx="1">
                  <c:v>143100.5</c:v>
                </c:pt>
                <c:pt idx="2">
                  <c:v>217076.5</c:v>
                </c:pt>
              </c:numCache>
            </c:numRef>
          </c:val>
          <c:shape val="box"/>
        </c:ser>
        <c:shape val="box"/>
        <c:axId val="53606419"/>
        <c:axId val="12695724"/>
      </c:bar3D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11988.4</c:v>
                </c:pt>
                <c:pt idx="1">
                  <c:v>6712.800000000001</c:v>
                </c:pt>
                <c:pt idx="2">
                  <c:v>59.6</c:v>
                </c:pt>
                <c:pt idx="3">
                  <c:v>986.0999999999999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3866.9999999999986</c:v>
                </c:pt>
              </c:numCache>
            </c:numRef>
          </c:val>
          <c:shape val="box"/>
        </c:ser>
        <c:shape val="box"/>
        <c:axId val="47152653"/>
        <c:axId val="21720694"/>
      </c:bar3D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16280.699999999997</c:v>
                </c:pt>
                <c:pt idx="1">
                  <c:v>10031.7</c:v>
                </c:pt>
                <c:pt idx="3">
                  <c:v>473</c:v>
                </c:pt>
                <c:pt idx="4">
                  <c:v>501.3000000000001</c:v>
                </c:pt>
                <c:pt idx="5">
                  <c:v>660</c:v>
                </c:pt>
                <c:pt idx="6">
                  <c:v>4614.699999999996</c:v>
                </c:pt>
              </c:numCache>
            </c:numRef>
          </c:val>
          <c:shape val="box"/>
        </c:ser>
        <c:shape val="box"/>
        <c:axId val="61268519"/>
        <c:axId val="14545760"/>
      </c:bar3D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45760"/>
        <c:crosses val="autoZero"/>
        <c:auto val="1"/>
        <c:lblOffset val="100"/>
        <c:tickLblSkip val="2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8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2224.2000000000003</c:v>
                </c:pt>
                <c:pt idx="1">
                  <c:v>1592.6000000000004</c:v>
                </c:pt>
                <c:pt idx="2">
                  <c:v>127</c:v>
                </c:pt>
                <c:pt idx="3">
                  <c:v>221.99999999999994</c:v>
                </c:pt>
                <c:pt idx="4">
                  <c:v>0</c:v>
                </c:pt>
                <c:pt idx="5">
                  <c:v>282.59999999999997</c:v>
                </c:pt>
              </c:numCache>
            </c:numRef>
          </c:val>
          <c:shape val="box"/>
        </c:ser>
        <c:shape val="box"/>
        <c:axId val="63802977"/>
        <c:axId val="37355882"/>
      </c:bar3D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20982.7</c:v>
                </c:pt>
              </c:numCache>
            </c:numRef>
          </c:val>
          <c:shape val="box"/>
        </c:ser>
        <c:shape val="box"/>
        <c:axId val="658619"/>
        <c:axId val="5927572"/>
      </c:bar3D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460733.20000000007</c:v>
                </c:pt>
                <c:pt idx="1">
                  <c:v>217076.5</c:v>
                </c:pt>
                <c:pt idx="2">
                  <c:v>11988.4</c:v>
                </c:pt>
                <c:pt idx="3">
                  <c:v>16280.699999999997</c:v>
                </c:pt>
                <c:pt idx="4">
                  <c:v>2224.2000000000003</c:v>
                </c:pt>
                <c:pt idx="5">
                  <c:v>112451.89999999995</c:v>
                </c:pt>
                <c:pt idx="6">
                  <c:v>20982.7</c:v>
                </c:pt>
              </c:numCache>
            </c:numRef>
          </c:val>
          <c:shape val="box"/>
        </c:ser>
        <c:shape val="box"/>
        <c:axId val="53348149"/>
        <c:axId val="10371294"/>
      </c:bar3D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513143.61000000016</c:v>
                </c:pt>
                <c:pt idx="1">
                  <c:v>61996.29999999999</c:v>
                </c:pt>
                <c:pt idx="2">
                  <c:v>16348.399999999996</c:v>
                </c:pt>
                <c:pt idx="3">
                  <c:v>14558.900000000003</c:v>
                </c:pt>
                <c:pt idx="4">
                  <c:v>21.3</c:v>
                </c:pt>
                <c:pt idx="5">
                  <c:v>465040.3899999998</c:v>
                </c:pt>
              </c:numCache>
            </c:numRef>
          </c:val>
          <c:shape val="box"/>
        </c:ser>
        <c:shape val="box"/>
        <c:axId val="26232783"/>
        <c:axId val="34768456"/>
      </c:bar3D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53" sqref="L153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168"/>
    </row>
    <row r="6" spans="1:11" ht="18.75" thickBot="1">
      <c r="A6" s="20" t="s">
        <v>26</v>
      </c>
      <c r="B6" s="39">
        <v>517029.521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</f>
        <v>460733.20000000007</v>
      </c>
      <c r="E6" s="3">
        <f>D6/D154*100</f>
        <v>43.01459916914145</v>
      </c>
      <c r="F6" s="3">
        <f>D6/B6*100</f>
        <v>89.11158479091952</v>
      </c>
      <c r="G6" s="3">
        <f aca="true" t="shared" si="0" ref="G6:G43">D6/C6*100</f>
        <v>55.847274347572174</v>
      </c>
      <c r="H6" s="41">
        <f>B6-D6</f>
        <v>56296.32099999994</v>
      </c>
      <c r="I6" s="41">
        <f aca="true" t="shared" si="1" ref="I6:I43">C6-D6</f>
        <v>364254.6</v>
      </c>
      <c r="J6" s="168"/>
      <c r="K6" s="154"/>
    </row>
    <row r="7" spans="1:12" s="95" customFormat="1" ht="18.75">
      <c r="A7" s="141" t="s">
        <v>81</v>
      </c>
      <c r="B7" s="142">
        <v>173829.9</v>
      </c>
      <c r="C7" s="143">
        <v>262517.6</v>
      </c>
      <c r="D7" s="144">
        <f>8282.7+10875.2+9132.6+9963.6+4.3+9215.1+9968.6+9459.9+11450.4+9572.3+23759.4-0.1+3644+36528.9+8511.9+179.9+764</f>
        <v>161312.69999999998</v>
      </c>
      <c r="E7" s="145">
        <f>D7/D6*100</f>
        <v>35.012171903392236</v>
      </c>
      <c r="F7" s="145">
        <f>D7/B7*100</f>
        <v>92.79916746198438</v>
      </c>
      <c r="G7" s="145">
        <f>D7/C7*100</f>
        <v>61.44833717815491</v>
      </c>
      <c r="H7" s="144">
        <f>B7-D7</f>
        <v>12517.200000000012</v>
      </c>
      <c r="I7" s="144">
        <f t="shared" si="1"/>
        <v>101204.9</v>
      </c>
      <c r="J7" s="169"/>
      <c r="K7" s="154"/>
      <c r="L7" s="140"/>
    </row>
    <row r="8" spans="1:12" s="94" customFormat="1" ht="18">
      <c r="A8" s="103" t="s">
        <v>3</v>
      </c>
      <c r="B8" s="127">
        <v>414525.98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</f>
        <v>379932.5000000002</v>
      </c>
      <c r="E8" s="107">
        <f>D8/D6*100</f>
        <v>82.46258355160863</v>
      </c>
      <c r="F8" s="107">
        <f>D8/B8*100</f>
        <v>91.65468953236663</v>
      </c>
      <c r="G8" s="107">
        <f t="shared" si="0"/>
        <v>57.94857035306408</v>
      </c>
      <c r="H8" s="105">
        <f>B8-D8</f>
        <v>34593.47999999981</v>
      </c>
      <c r="I8" s="105">
        <f t="shared" si="1"/>
        <v>275704.89999999985</v>
      </c>
      <c r="J8" s="168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0.0046230660173827275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8"/>
      <c r="K9" s="154"/>
      <c r="L9" s="140"/>
    </row>
    <row r="10" spans="1:12" s="94" customFormat="1" ht="18">
      <c r="A10" s="103" t="s">
        <v>1</v>
      </c>
      <c r="B10" s="127">
        <v>24732.6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</f>
        <v>15654.399999999996</v>
      </c>
      <c r="E10" s="107">
        <f>D10/D6*100</f>
        <v>3.397714772888082</v>
      </c>
      <c r="F10" s="107">
        <f aca="true" t="shared" si="3" ref="F10:F41">D10/B10*100</f>
        <v>63.29459903123811</v>
      </c>
      <c r="G10" s="107">
        <f t="shared" si="0"/>
        <v>35.272274996845525</v>
      </c>
      <c r="H10" s="105">
        <f t="shared" si="2"/>
        <v>9078.200000000003</v>
      </c>
      <c r="I10" s="105">
        <f t="shared" si="1"/>
        <v>28727.20000000001</v>
      </c>
      <c r="J10" s="168"/>
      <c r="K10" s="154"/>
      <c r="L10" s="140"/>
    </row>
    <row r="11" spans="1:12" s="94" customFormat="1" ht="18">
      <c r="A11" s="103" t="s">
        <v>0</v>
      </c>
      <c r="B11" s="127">
        <v>52987.9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</f>
        <v>51218.19999999998</v>
      </c>
      <c r="E11" s="107">
        <f>D11/D6*100</f>
        <v>11.116672295376146</v>
      </c>
      <c r="F11" s="107">
        <f t="shared" si="3"/>
        <v>96.66018090922641</v>
      </c>
      <c r="G11" s="107">
        <f t="shared" si="0"/>
        <v>58.08869895795055</v>
      </c>
      <c r="H11" s="105">
        <f t="shared" si="2"/>
        <v>1769.700000000019</v>
      </c>
      <c r="I11" s="105">
        <f t="shared" si="1"/>
        <v>36954.20000000001</v>
      </c>
      <c r="J11" s="168"/>
      <c r="K11" s="154"/>
      <c r="L11" s="140"/>
    </row>
    <row r="12" spans="1:12" s="94" customFormat="1" ht="18">
      <c r="A12" s="103" t="s">
        <v>14</v>
      </c>
      <c r="B12" s="127">
        <v>7508.809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</f>
        <v>6914.199999999999</v>
      </c>
      <c r="E12" s="107">
        <f>D12/D6*100</f>
        <v>1.5006949792200774</v>
      </c>
      <c r="F12" s="107">
        <f t="shared" si="3"/>
        <v>92.08118091697364</v>
      </c>
      <c r="G12" s="107">
        <f t="shared" si="0"/>
        <v>54.28010676715339</v>
      </c>
      <c r="H12" s="105">
        <f>B12-D12</f>
        <v>594.6090000000013</v>
      </c>
      <c r="I12" s="105">
        <f t="shared" si="1"/>
        <v>5823.800000000001</v>
      </c>
      <c r="J12" s="168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17243.43200000003</v>
      </c>
      <c r="C13" s="128">
        <f>C6-C8-C9-C10-C11-C12</f>
        <v>23960.70000000001</v>
      </c>
      <c r="D13" s="128">
        <f>D6-D8-D9-D10-D11-D12</f>
        <v>6992.599999999917</v>
      </c>
      <c r="E13" s="107">
        <f>D13/D6*100</f>
        <v>1.517711334889675</v>
      </c>
      <c r="F13" s="107">
        <f t="shared" si="3"/>
        <v>40.552252011084015</v>
      </c>
      <c r="G13" s="107">
        <f t="shared" si="0"/>
        <v>29.18362151356143</v>
      </c>
      <c r="H13" s="105">
        <f t="shared" si="2"/>
        <v>10250.832000000113</v>
      </c>
      <c r="I13" s="105">
        <f t="shared" si="1"/>
        <v>16968.100000000093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v>247160.574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</f>
        <v>217076.5</v>
      </c>
      <c r="E18" s="3">
        <f>D18/D154*100</f>
        <v>20.266520052256126</v>
      </c>
      <c r="F18" s="3">
        <f>D18/B18*100</f>
        <v>87.82812585635118</v>
      </c>
      <c r="G18" s="3">
        <f t="shared" si="0"/>
        <v>51.066321890510046</v>
      </c>
      <c r="H18" s="41">
        <f>B18-D18</f>
        <v>30084.073999999993</v>
      </c>
      <c r="I18" s="41">
        <f t="shared" si="1"/>
        <v>208010.89999999997</v>
      </c>
      <c r="J18" s="168"/>
      <c r="K18" s="154"/>
    </row>
    <row r="19" spans="1:13" s="95" customFormat="1" ht="18.75">
      <c r="A19" s="141" t="s">
        <v>82</v>
      </c>
      <c r="B19" s="142">
        <v>148647.904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</f>
        <v>143100.5</v>
      </c>
      <c r="E19" s="145">
        <f>D19/D18*100</f>
        <v>65.92169120102821</v>
      </c>
      <c r="F19" s="145">
        <f t="shared" si="3"/>
        <v>96.26809134153685</v>
      </c>
      <c r="G19" s="145">
        <f t="shared" si="0"/>
        <v>63.006033323955116</v>
      </c>
      <c r="H19" s="144">
        <f t="shared" si="2"/>
        <v>5547.40400000001</v>
      </c>
      <c r="I19" s="144">
        <f t="shared" si="1"/>
        <v>84021.4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247160.574</v>
      </c>
      <c r="C25" s="128">
        <f>C18</f>
        <v>425087.39999999997</v>
      </c>
      <c r="D25" s="128">
        <f>D18</f>
        <v>217076.5</v>
      </c>
      <c r="E25" s="107">
        <f>D25/D18*100</f>
        <v>100</v>
      </c>
      <c r="F25" s="107">
        <f t="shared" si="3"/>
        <v>87.82812585635118</v>
      </c>
      <c r="G25" s="107">
        <f t="shared" si="0"/>
        <v>51.066321890510046</v>
      </c>
      <c r="H25" s="105">
        <f t="shared" si="2"/>
        <v>30084.073999999993</v>
      </c>
      <c r="I25" s="105">
        <f t="shared" si="1"/>
        <v>208010.89999999997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v>13952.794800000001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</f>
        <v>11988.4</v>
      </c>
      <c r="E33" s="3">
        <f>D33/D154*100</f>
        <v>1.1192512731431883</v>
      </c>
      <c r="F33" s="3">
        <f>D33/B33*100</f>
        <v>85.92113746272537</v>
      </c>
      <c r="G33" s="3">
        <f t="shared" si="0"/>
        <v>48.36391949297843</v>
      </c>
      <c r="H33" s="41">
        <f t="shared" si="2"/>
        <v>1964.3948000000019</v>
      </c>
      <c r="I33" s="41">
        <f t="shared" si="1"/>
        <v>12799.499999999998</v>
      </c>
      <c r="J33" s="167"/>
      <c r="K33" s="154"/>
    </row>
    <row r="34" spans="1:11" s="94" customFormat="1" ht="18">
      <c r="A34" s="103" t="s">
        <v>3</v>
      </c>
      <c r="B34" s="127">
        <v>7568.326800000001</v>
      </c>
      <c r="C34" s="128">
        <v>12906.6</v>
      </c>
      <c r="D34" s="105">
        <f>364.6+548.1+389.3+522.2+63+395+556.7+63+391.3+512.8+63+394.6+664.3+89.8+0.3+456.7+632.3+12+89.8+485+19</f>
        <v>6712.800000000001</v>
      </c>
      <c r="E34" s="107">
        <f>D34/D33*100</f>
        <v>55.99412765673486</v>
      </c>
      <c r="F34" s="107">
        <f t="shared" si="3"/>
        <v>88.69595853075478</v>
      </c>
      <c r="G34" s="107">
        <f t="shared" si="0"/>
        <v>52.0105992283018</v>
      </c>
      <c r="H34" s="105">
        <f t="shared" si="2"/>
        <v>855.5267999999996</v>
      </c>
      <c r="I34" s="105">
        <f t="shared" si="1"/>
        <v>6193.799999999999</v>
      </c>
      <c r="K34" s="154"/>
    </row>
    <row r="35" spans="1:11" s="94" customFormat="1" ht="18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0.49714724233425645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1035.148</v>
      </c>
      <c r="C36" s="128">
        <v>1783</v>
      </c>
      <c r="D36" s="105">
        <f>0.3+11.3+141.7+12.6+0.9+12.9+1.3+0.5+169.4+1.1+0.1+0.4+11.3+166.1+3.8+5.1+2.9+0.2+0.5+11.9+319.9+44.3+12.2+0.9-0.2+8.4+29.5+8.6+0.2+7.6+0.4</f>
        <v>986.0999999999999</v>
      </c>
      <c r="E36" s="107">
        <f>D36/D33*100</f>
        <v>8.225451269560574</v>
      </c>
      <c r="F36" s="107">
        <f t="shared" si="3"/>
        <v>95.26174035017215</v>
      </c>
      <c r="G36" s="107">
        <f t="shared" si="0"/>
        <v>55.30566461020751</v>
      </c>
      <c r="H36" s="105">
        <f t="shared" si="2"/>
        <v>49.048</v>
      </c>
      <c r="I36" s="105">
        <f t="shared" si="1"/>
        <v>796.9000000000001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2.7418170898535243</v>
      </c>
      <c r="F37" s="113">
        <f t="shared" si="3"/>
        <v>99.39522225582097</v>
      </c>
      <c r="G37" s="113">
        <f t="shared" si="0"/>
        <v>32.60912698412698</v>
      </c>
      <c r="H37" s="109">
        <f t="shared" si="2"/>
        <v>2.000000000000057</v>
      </c>
      <c r="I37" s="109">
        <f t="shared" si="1"/>
        <v>679.3000000000001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0.2852757665743552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4924.774000000001</v>
      </c>
      <c r="C39" s="127">
        <f>C33-C34-C36-C37-C35-C38</f>
        <v>8919.699999999997</v>
      </c>
      <c r="D39" s="127">
        <f>D33-D34-D36-D37-D35-D38</f>
        <v>3866.9999999999986</v>
      </c>
      <c r="E39" s="107">
        <f>D39/D33*100</f>
        <v>32.25618097494243</v>
      </c>
      <c r="F39" s="107">
        <f t="shared" si="3"/>
        <v>78.52136971158468</v>
      </c>
      <c r="G39" s="107">
        <f t="shared" si="0"/>
        <v>43.35347601376728</v>
      </c>
      <c r="H39" s="105">
        <f>B39-D39</f>
        <v>1057.7740000000026</v>
      </c>
      <c r="I39" s="105">
        <f t="shared" si="1"/>
        <v>5052.699999999999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v>1236.413</v>
      </c>
      <c r="C43" s="40">
        <f>1126.9+467</f>
        <v>1593.9</v>
      </c>
      <c r="D43" s="41">
        <f>63.9+1.1+0.6+70.8+0.5+48+6.7+2+13.7+10.4+20.2+0.7+37.4+27+181.7+0.2+2.1+7.5+10</f>
        <v>504.49999999999994</v>
      </c>
      <c r="E43" s="3">
        <f>D43/D154*100</f>
        <v>0.04710071963737767</v>
      </c>
      <c r="F43" s="3">
        <f>D43/B43*100</f>
        <v>40.803517918365465</v>
      </c>
      <c r="G43" s="3">
        <f t="shared" si="0"/>
        <v>31.651922956270777</v>
      </c>
      <c r="H43" s="41">
        <f t="shared" si="2"/>
        <v>731.913</v>
      </c>
      <c r="I43" s="41">
        <f t="shared" si="1"/>
        <v>1089.4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7932.135</v>
      </c>
      <c r="C45" s="40">
        <v>13576.3</v>
      </c>
      <c r="D45" s="41">
        <f>237.1+562.8+52.3+349.2+679.9+375.9+891+78.3+327.4+13.5+670.2+386.5+179.9+781.7-0.1+25.5+366.5+16.5+692.2+3.8+389.3</f>
        <v>7079.4</v>
      </c>
      <c r="E45" s="3">
        <f>D45/D154*100</f>
        <v>0.6609411984159594</v>
      </c>
      <c r="F45" s="3">
        <f>D45/B45*100</f>
        <v>89.24961564572463</v>
      </c>
      <c r="G45" s="3">
        <f aca="true" t="shared" si="5" ref="G45:G76">D45/C45*100</f>
        <v>52.14528258803946</v>
      </c>
      <c r="H45" s="41">
        <f>B45-D45</f>
        <v>852.7350000000006</v>
      </c>
      <c r="I45" s="41">
        <f aca="true" t="shared" si="6" ref="I45:I77">C45-D45</f>
        <v>6496.9</v>
      </c>
      <c r="J45" s="94"/>
      <c r="K45" s="154"/>
    </row>
    <row r="46" spans="1:11" s="94" customFormat="1" ht="18">
      <c r="A46" s="103" t="s">
        <v>3</v>
      </c>
      <c r="B46" s="127">
        <v>7114.54</v>
      </c>
      <c r="C46" s="128">
        <v>12256.4</v>
      </c>
      <c r="D46" s="105">
        <f>237.1+551.8+334.1+652.5+314.7+746.1+319.2+661.7+342.8+781.7+0.2-0.1+366.5+692.2+367.7</f>
        <v>6368.199999999999</v>
      </c>
      <c r="E46" s="107">
        <f>D46/D45*100</f>
        <v>89.95395089979375</v>
      </c>
      <c r="F46" s="107">
        <f aca="true" t="shared" si="7" ref="F46:F74">D46/B46*100</f>
        <v>89.50965206464507</v>
      </c>
      <c r="G46" s="107">
        <f t="shared" si="5"/>
        <v>51.95816063444404</v>
      </c>
      <c r="H46" s="105">
        <f aca="true" t="shared" si="8" ref="H46:H74">B46-D46</f>
        <v>746.340000000001</v>
      </c>
      <c r="I46" s="105">
        <f t="shared" si="6"/>
        <v>5888.200000000001</v>
      </c>
      <c r="K46" s="154"/>
    </row>
    <row r="47" spans="1:11" s="94" customFormat="1" ht="18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58.56</v>
      </c>
      <c r="C48" s="128">
        <v>98.9</v>
      </c>
      <c r="D48" s="105">
        <f>5.7+6.1+6.5+7.7+8.4</f>
        <v>34.4</v>
      </c>
      <c r="E48" s="107">
        <f>D48/D45*100</f>
        <v>0.48591688561177504</v>
      </c>
      <c r="F48" s="107">
        <f t="shared" si="7"/>
        <v>58.7431693989071</v>
      </c>
      <c r="G48" s="107">
        <f t="shared" si="5"/>
        <v>34.78260869565217</v>
      </c>
      <c r="H48" s="105">
        <f t="shared" si="8"/>
        <v>24.160000000000004</v>
      </c>
      <c r="I48" s="105">
        <f t="shared" si="6"/>
        <v>64.5</v>
      </c>
      <c r="K48" s="154"/>
    </row>
    <row r="49" spans="1:11" s="94" customFormat="1" ht="18">
      <c r="A49" s="103" t="s">
        <v>0</v>
      </c>
      <c r="B49" s="127">
        <v>568.725</v>
      </c>
      <c r="C49" s="128">
        <v>879.8</v>
      </c>
      <c r="D49" s="105">
        <f>7.3+51.9+12.7-0.1+54.5+131.2+49.5+2.4+7.9+11.2+178.3+0.4+4.1+0.1+0.6</f>
        <v>512</v>
      </c>
      <c r="E49" s="107">
        <f>D49/D45*100</f>
        <v>7.232251320733396</v>
      </c>
      <c r="F49" s="107">
        <f t="shared" si="7"/>
        <v>90.02593520594311</v>
      </c>
      <c r="G49" s="107">
        <f t="shared" si="5"/>
        <v>58.19504432825643</v>
      </c>
      <c r="H49" s="105">
        <f t="shared" si="8"/>
        <v>56.72500000000002</v>
      </c>
      <c r="I49" s="105">
        <f t="shared" si="6"/>
        <v>367.79999999999995</v>
      </c>
      <c r="K49" s="154"/>
    </row>
    <row r="50" spans="1:11" s="94" customFormat="1" ht="18.75" thickBot="1">
      <c r="A50" s="103" t="s">
        <v>27</v>
      </c>
      <c r="B50" s="128">
        <f>B45-B46-B49-B48-B47</f>
        <v>189.55200000000022</v>
      </c>
      <c r="C50" s="128">
        <f>C45-C46-C49-C48-C47</f>
        <v>339.6999999999997</v>
      </c>
      <c r="D50" s="128">
        <f>D45-D46-D49-D48-D47</f>
        <v>164.80000000000072</v>
      </c>
      <c r="E50" s="107">
        <f>D50/D45*100</f>
        <v>2.3278808938610718</v>
      </c>
      <c r="F50" s="107">
        <f t="shared" si="7"/>
        <v>86.9418418164939</v>
      </c>
      <c r="G50" s="107">
        <f t="shared" si="5"/>
        <v>48.513394171327896</v>
      </c>
      <c r="H50" s="105">
        <f t="shared" si="8"/>
        <v>24.751999999999498</v>
      </c>
      <c r="I50" s="105">
        <f t="shared" si="6"/>
        <v>174.89999999999898</v>
      </c>
      <c r="K50" s="154"/>
    </row>
    <row r="51" spans="1:11" ht="18.75" thickBot="1">
      <c r="A51" s="20" t="s">
        <v>4</v>
      </c>
      <c r="B51" s="39">
        <v>21543.159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</f>
        <v>16280.699999999997</v>
      </c>
      <c r="E51" s="3">
        <f>D51/D154*100</f>
        <v>1.5199855028746374</v>
      </c>
      <c r="F51" s="3">
        <f>D51/B51*100</f>
        <v>75.57248219724877</v>
      </c>
      <c r="G51" s="3">
        <f t="shared" si="5"/>
        <v>43.81314014758041</v>
      </c>
      <c r="H51" s="41">
        <f>B51-D51</f>
        <v>5262.459000000003</v>
      </c>
      <c r="I51" s="41">
        <f t="shared" si="6"/>
        <v>20878.700000000004</v>
      </c>
      <c r="J51" s="94"/>
      <c r="K51" s="154"/>
    </row>
    <row r="52" spans="1:11" s="94" customFormat="1" ht="18">
      <c r="A52" s="103" t="s">
        <v>3</v>
      </c>
      <c r="B52" s="127">
        <v>12274.766</v>
      </c>
      <c r="C52" s="128">
        <v>20097.4</v>
      </c>
      <c r="D52" s="105">
        <f>632.9+34.3+767.3+737.6+710.6+649.6+792.4+1.6+643.1+825.6+650.1+947+1196.1+785.4+658.1</f>
        <v>10031.7</v>
      </c>
      <c r="E52" s="107">
        <f>D52/D51*100</f>
        <v>61.61712948460448</v>
      </c>
      <c r="F52" s="107">
        <f t="shared" si="7"/>
        <v>81.72620154225343</v>
      </c>
      <c r="G52" s="107">
        <f t="shared" si="5"/>
        <v>49.91541194383353</v>
      </c>
      <c r="H52" s="105">
        <f t="shared" si="8"/>
        <v>2243.065999999999</v>
      </c>
      <c r="I52" s="105">
        <f t="shared" si="6"/>
        <v>10065.7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548.22</v>
      </c>
      <c r="C54" s="128">
        <v>993.6</v>
      </c>
      <c r="D54" s="105">
        <f>0.2+4.2+9+4.7+9.6+6.3+43.2+2.7+18.4+3.8+23.8+5.3+12.2+43.2+26.7+3.8+22.4+0.4+59.7+30.3+3.3+19.2+7+2.9+21+4.4-0.4+4.8+2.2+3.6+32.5+6.4+7.8+23.5+0.7+4.2</f>
        <v>473</v>
      </c>
      <c r="E54" s="107">
        <f>D54/D51*100</f>
        <v>2.9052804854828116</v>
      </c>
      <c r="F54" s="107">
        <f t="shared" si="7"/>
        <v>86.27923096567072</v>
      </c>
      <c r="G54" s="107">
        <f t="shared" si="5"/>
        <v>47.60466988727858</v>
      </c>
      <c r="H54" s="105">
        <f t="shared" si="8"/>
        <v>75.22000000000003</v>
      </c>
      <c r="I54" s="105">
        <f t="shared" si="6"/>
        <v>520.6</v>
      </c>
      <c r="K54" s="154"/>
    </row>
    <row r="55" spans="1:11" s="94" customFormat="1" ht="18">
      <c r="A55" s="103" t="s">
        <v>0</v>
      </c>
      <c r="B55" s="127">
        <v>637.525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</f>
        <v>501.3000000000001</v>
      </c>
      <c r="E55" s="107">
        <f>D55/D51*100</f>
        <v>3.0791059352484855</v>
      </c>
      <c r="F55" s="107">
        <f t="shared" si="7"/>
        <v>78.63221050154898</v>
      </c>
      <c r="G55" s="107">
        <f t="shared" si="5"/>
        <v>41.093532256742364</v>
      </c>
      <c r="H55" s="105">
        <f t="shared" si="8"/>
        <v>136.22499999999985</v>
      </c>
      <c r="I55" s="105">
        <f t="shared" si="6"/>
        <v>718.5999999999999</v>
      </c>
      <c r="K55" s="154"/>
    </row>
    <row r="56" spans="1:11" s="94" customFormat="1" ht="18">
      <c r="A56" s="103" t="s">
        <v>14</v>
      </c>
      <c r="B56" s="127">
        <v>770</v>
      </c>
      <c r="C56" s="128">
        <v>1320</v>
      </c>
      <c r="D56" s="128">
        <f>110+110+110+110+110+110</f>
        <v>660</v>
      </c>
      <c r="E56" s="107">
        <f>D56/D51*100</f>
        <v>4.053879747185318</v>
      </c>
      <c r="F56" s="107">
        <f>D56/B56*100</f>
        <v>85.71428571428571</v>
      </c>
      <c r="G56" s="107">
        <f>D56/C56*100</f>
        <v>50</v>
      </c>
      <c r="H56" s="105">
        <f t="shared" si="8"/>
        <v>110</v>
      </c>
      <c r="I56" s="105">
        <f t="shared" si="6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7312.648</v>
      </c>
      <c r="C57" s="128">
        <f>C51-C52-C55-C54-C53-C56</f>
        <v>13514.6</v>
      </c>
      <c r="D57" s="128">
        <f>D51-D52-D55-D54-D53-D56</f>
        <v>4614.699999999996</v>
      </c>
      <c r="E57" s="107">
        <f>D57/D51*100</f>
        <v>28.344604347478896</v>
      </c>
      <c r="F57" s="107">
        <f t="shared" si="7"/>
        <v>63.10573133015559</v>
      </c>
      <c r="G57" s="107">
        <f t="shared" si="5"/>
        <v>34.1460346588134</v>
      </c>
      <c r="H57" s="105">
        <f>B57-D57</f>
        <v>2697.948000000004</v>
      </c>
      <c r="I57" s="105">
        <f>C57-D57</f>
        <v>8899.900000000005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v>6217.948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</f>
        <v>2224.2000000000003</v>
      </c>
      <c r="E59" s="3">
        <f>D59/D154*100</f>
        <v>0.20765395563420308</v>
      </c>
      <c r="F59" s="3">
        <f>D59/B59*100</f>
        <v>35.77064330547634</v>
      </c>
      <c r="G59" s="3">
        <f t="shared" si="5"/>
        <v>23.176958506137595</v>
      </c>
      <c r="H59" s="41">
        <f>B59-D59</f>
        <v>3993.748</v>
      </c>
      <c r="I59" s="41">
        <f t="shared" si="6"/>
        <v>7372.4</v>
      </c>
      <c r="J59" s="94"/>
      <c r="K59" s="154"/>
    </row>
    <row r="60" spans="1:11" s="94" customFormat="1" ht="18">
      <c r="A60" s="103" t="s">
        <v>3</v>
      </c>
      <c r="B60" s="127">
        <v>1848.048</v>
      </c>
      <c r="C60" s="128">
        <v>3119.7</v>
      </c>
      <c r="D60" s="105">
        <f>77.7+79.1+76.9+40.5+47.3+155.9+45+29.2+85.8+95.3+38.3+30.7+89.8+79.1+80.7+178.9+50.9+35.4+119.2+73+83.9</f>
        <v>1592.6000000000004</v>
      </c>
      <c r="E60" s="107">
        <f>D60/D59*100</f>
        <v>71.60327308695263</v>
      </c>
      <c r="F60" s="107">
        <f t="shared" si="7"/>
        <v>86.17741530523018</v>
      </c>
      <c r="G60" s="107">
        <f t="shared" si="5"/>
        <v>51.04978042760523</v>
      </c>
      <c r="H60" s="105">
        <f t="shared" si="8"/>
        <v>255.44799999999964</v>
      </c>
      <c r="I60" s="105">
        <f t="shared" si="6"/>
        <v>1527.0999999999995</v>
      </c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v>127</v>
      </c>
      <c r="E61" s="107">
        <f>D61/D59*100</f>
        <v>5.709918172826184</v>
      </c>
      <c r="F61" s="107">
        <f>D61/B61*100</f>
        <v>32.30730094123632</v>
      </c>
      <c r="G61" s="107">
        <f t="shared" si="5"/>
        <v>32.30730094123633</v>
      </c>
      <c r="H61" s="105">
        <f t="shared" si="8"/>
        <v>266.1</v>
      </c>
      <c r="I61" s="105">
        <f t="shared" si="6"/>
        <v>266.09999999999997</v>
      </c>
      <c r="K61" s="154"/>
    </row>
    <row r="62" spans="1:11" s="94" customFormat="1" ht="18">
      <c r="A62" s="103" t="s">
        <v>0</v>
      </c>
      <c r="B62" s="127">
        <v>242.72</v>
      </c>
      <c r="C62" s="128">
        <v>393.7</v>
      </c>
      <c r="D62" s="105">
        <f>10.9+43.2+13-3+39.2+5.7+50.2+3.5+0.2+29.7+2.5+1.8+22+0.1+0.7+2.1+0.1+0.1</f>
        <v>221.99999999999994</v>
      </c>
      <c r="E62" s="107">
        <f>D62/D59*100</f>
        <v>9.981116806042618</v>
      </c>
      <c r="F62" s="107">
        <f t="shared" si="7"/>
        <v>91.46341463414632</v>
      </c>
      <c r="G62" s="107">
        <f t="shared" si="5"/>
        <v>56.38811277622554</v>
      </c>
      <c r="H62" s="105">
        <f t="shared" si="8"/>
        <v>20.720000000000056</v>
      </c>
      <c r="I62" s="105">
        <f t="shared" si="6"/>
        <v>171.70000000000005</v>
      </c>
      <c r="K62" s="154"/>
    </row>
    <row r="63" spans="1:11" s="94" customFormat="1" ht="18">
      <c r="A63" s="103" t="s">
        <v>14</v>
      </c>
      <c r="B63" s="127">
        <v>3130.096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3130.096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603.9840000000003</v>
      </c>
      <c r="C64" s="128">
        <f>C59-C60-C62-C63-C61</f>
        <v>823.5000000000005</v>
      </c>
      <c r="D64" s="128">
        <f>D59-D60-D62-D63-D61</f>
        <v>282.59999999999997</v>
      </c>
      <c r="E64" s="107">
        <f>D64/D59*100</f>
        <v>12.705691934178578</v>
      </c>
      <c r="F64" s="107">
        <f t="shared" si="7"/>
        <v>46.789318922355534</v>
      </c>
      <c r="G64" s="107">
        <f t="shared" si="5"/>
        <v>34.31693989071036</v>
      </c>
      <c r="H64" s="105">
        <f t="shared" si="8"/>
        <v>321.3840000000003</v>
      </c>
      <c r="I64" s="105">
        <f t="shared" si="6"/>
        <v>540.9000000000005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325.21000000000004</v>
      </c>
      <c r="C69" s="40">
        <f>C70+C71</f>
        <v>438.9</v>
      </c>
      <c r="D69" s="41">
        <f>D70+D71</f>
        <v>227</v>
      </c>
      <c r="E69" s="30">
        <f>D69/D154*100</f>
        <v>0.021192989807105517</v>
      </c>
      <c r="F69" s="3">
        <f>D69/B69*100</f>
        <v>69.80105162817871</v>
      </c>
      <c r="G69" s="3">
        <f t="shared" si="5"/>
        <v>51.720209614946455</v>
      </c>
      <c r="H69" s="41">
        <f>B69-D69</f>
        <v>98.21000000000004</v>
      </c>
      <c r="I69" s="41">
        <f t="shared" si="6"/>
        <v>211.89999999999998</v>
      </c>
      <c r="J69" s="94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.75" thickBot="1">
      <c r="A71" s="103" t="s">
        <v>9</v>
      </c>
      <c r="B71" s="127">
        <v>98.21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98.21</v>
      </c>
      <c r="I71" s="105">
        <f t="shared" si="6"/>
        <v>211.3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9.5" thickBot="1">
      <c r="A90" s="12" t="s">
        <v>10</v>
      </c>
      <c r="B90" s="46">
        <v>127854.711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</f>
        <v>112451.89999999995</v>
      </c>
      <c r="E90" s="3">
        <f>D90/D154*100</f>
        <v>10.498643041804616</v>
      </c>
      <c r="F90" s="3">
        <f aca="true" t="shared" si="11" ref="F90:F96">D90/B90*100</f>
        <v>87.95287957750728</v>
      </c>
      <c r="G90" s="3">
        <f t="shared" si="9"/>
        <v>55.43907548214416</v>
      </c>
      <c r="H90" s="41">
        <f aca="true" t="shared" si="12" ref="H90:H96">B90-D90</f>
        <v>15402.811000000045</v>
      </c>
      <c r="I90" s="41">
        <f t="shared" si="10"/>
        <v>90386.80000000006</v>
      </c>
      <c r="J90" s="94"/>
      <c r="K90" s="154"/>
    </row>
    <row r="91" spans="1:11" s="94" customFormat="1" ht="18">
      <c r="A91" s="103" t="s">
        <v>3</v>
      </c>
      <c r="B91" s="127">
        <v>119517.657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</f>
        <v>107413.80999999997</v>
      </c>
      <c r="E91" s="107">
        <f>D91/D90*100</f>
        <v>95.5197822357826</v>
      </c>
      <c r="F91" s="107">
        <f t="shared" si="11"/>
        <v>89.87275411531867</v>
      </c>
      <c r="G91" s="107">
        <f t="shared" si="9"/>
        <v>56.54748298660775</v>
      </c>
      <c r="H91" s="105">
        <f t="shared" si="12"/>
        <v>12103.847000000038</v>
      </c>
      <c r="I91" s="105">
        <f t="shared" si="10"/>
        <v>82539.49000000002</v>
      </c>
      <c r="K91" s="154"/>
    </row>
    <row r="92" spans="1:11" s="94" customFormat="1" ht="18">
      <c r="A92" s="103" t="s">
        <v>25</v>
      </c>
      <c r="B92" s="127">
        <v>1634.175</v>
      </c>
      <c r="C92" s="128">
        <v>2776.4</v>
      </c>
      <c r="D92" s="105">
        <f>57.2+3.4+167+1.4+0.3+83.4+86.9+53.1+5.3+4.7+17+71.3+284.2+22.2+4.8+1.6+54.8+7+38.2+1.9+190+51.9+21+0.9+36.9+5.5+20.1+0.9</f>
        <v>1292.9000000000003</v>
      </c>
      <c r="E92" s="107">
        <f>D92/D90*100</f>
        <v>1.1497360204674183</v>
      </c>
      <c r="F92" s="107">
        <f t="shared" si="11"/>
        <v>79.11637370538654</v>
      </c>
      <c r="G92" s="107">
        <f t="shared" si="9"/>
        <v>46.56749747874947</v>
      </c>
      <c r="H92" s="105">
        <f t="shared" si="12"/>
        <v>341.27499999999964</v>
      </c>
      <c r="I92" s="105">
        <f t="shared" si="10"/>
        <v>1483.4999999999998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6702.878999999989</v>
      </c>
      <c r="C94" s="128">
        <f>C90-C91-C92-C93</f>
        <v>10109.000000000024</v>
      </c>
      <c r="D94" s="128">
        <f>D90-D91-D92-D93</f>
        <v>3745.1899999999814</v>
      </c>
      <c r="E94" s="107">
        <f>D94/D90*100</f>
        <v>3.330481743749979</v>
      </c>
      <c r="F94" s="107">
        <f t="shared" si="11"/>
        <v>55.874348917830496</v>
      </c>
      <c r="G94" s="107">
        <f>D94/C94*100</f>
        <v>37.04807597190595</v>
      </c>
      <c r="H94" s="105">
        <f t="shared" si="12"/>
        <v>2957.6890000000076</v>
      </c>
      <c r="I94" s="105">
        <f>C94-D94</f>
        <v>6363.810000000042</v>
      </c>
      <c r="K94" s="154"/>
    </row>
    <row r="95" spans="1:11" ht="18.75">
      <c r="A95" s="83" t="s">
        <v>12</v>
      </c>
      <c r="B95" s="92">
        <v>27505.06222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</f>
        <v>20982.7</v>
      </c>
      <c r="E95" s="82">
        <f>D95/D154*100</f>
        <v>1.9589698115663123</v>
      </c>
      <c r="F95" s="84">
        <f t="shared" si="11"/>
        <v>76.28668436438826</v>
      </c>
      <c r="G95" s="81">
        <f>D95/C95*100</f>
        <v>44.26870048630231</v>
      </c>
      <c r="H95" s="85">
        <f t="shared" si="12"/>
        <v>6522.362219999999</v>
      </c>
      <c r="I95" s="88">
        <f>C95-D95</f>
        <v>26415.8</v>
      </c>
      <c r="J95" s="94"/>
      <c r="K95" s="154"/>
    </row>
    <row r="96" spans="1:11" s="94" customFormat="1" ht="18.75" thickBot="1">
      <c r="A96" s="130" t="s">
        <v>83</v>
      </c>
      <c r="B96" s="131">
        <v>7116.12264</v>
      </c>
      <c r="C96" s="132">
        <v>12814.2</v>
      </c>
      <c r="D96" s="133">
        <f>194.6+1234+3.4+0.5+79.6+1026.4+0.7+86.4+939.3+4.2+87.7+624.7+8+489.4+90.3+1.9+597.9+5.5+67.2+2.1+31.9+0.2+90.5+32.4+530.2+66</f>
        <v>6294.999999999997</v>
      </c>
      <c r="E96" s="134">
        <f>D96/D95*100</f>
        <v>30.000905507870755</v>
      </c>
      <c r="F96" s="135">
        <f t="shared" si="11"/>
        <v>88.46109487511583</v>
      </c>
      <c r="G96" s="136">
        <f>D96/C96*100</f>
        <v>49.12518924318332</v>
      </c>
      <c r="H96" s="137">
        <f t="shared" si="12"/>
        <v>821.1226400000023</v>
      </c>
      <c r="I96" s="126">
        <f>C96-D96</f>
        <v>6519.2000000000035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9.5" thickBot="1">
      <c r="A102" s="12" t="s">
        <v>11</v>
      </c>
      <c r="B102" s="91">
        <v>9073.2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</f>
        <v>7561.8</v>
      </c>
      <c r="E102" s="17">
        <f>D102/D154*100</f>
        <v>0.7059786357857731</v>
      </c>
      <c r="F102" s="17">
        <f>D102/B102*100</f>
        <v>83.34215050919191</v>
      </c>
      <c r="G102" s="17">
        <f aca="true" t="shared" si="14" ref="G102:G152">D102/C102*100</f>
        <v>58.62951246743581</v>
      </c>
      <c r="H102" s="66">
        <f aca="true" t="shared" si="15" ref="H102:H108">B102-D102</f>
        <v>1511.4000000000005</v>
      </c>
      <c r="I102" s="66">
        <f aca="true" t="shared" si="16" ref="I102:I152">C102-D102</f>
        <v>5335.8</v>
      </c>
      <c r="J102" s="95"/>
      <c r="K102" s="154"/>
    </row>
    <row r="103" spans="1:11" s="94" customFormat="1" ht="18.75" customHeight="1">
      <c r="A103" s="103" t="s">
        <v>3</v>
      </c>
      <c r="B103" s="119">
        <v>181.9</v>
      </c>
      <c r="C103" s="120">
        <v>363.8</v>
      </c>
      <c r="D103" s="120">
        <f>31.2+4.8+33.9+5.2+30.9</f>
        <v>106</v>
      </c>
      <c r="E103" s="121">
        <f>D103/D102*100</f>
        <v>1.4017826443439392</v>
      </c>
      <c r="F103" s="107">
        <f>D103/B103*100</f>
        <v>58.273776800439805</v>
      </c>
      <c r="G103" s="121">
        <f>D103/C103*100</f>
        <v>29.136888400219902</v>
      </c>
      <c r="H103" s="120">
        <f t="shared" si="15"/>
        <v>75.9</v>
      </c>
      <c r="I103" s="120">
        <f t="shared" si="16"/>
        <v>257.8</v>
      </c>
      <c r="K103" s="154"/>
    </row>
    <row r="104" spans="1:11" s="94" customFormat="1" ht="18">
      <c r="A104" s="122" t="s">
        <v>48</v>
      </c>
      <c r="B104" s="104">
        <v>7725.7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</f>
        <v>6862.700000000002</v>
      </c>
      <c r="E104" s="107">
        <f>D104/D102*100</f>
        <v>90.75484672961466</v>
      </c>
      <c r="F104" s="107">
        <f aca="true" t="shared" si="17" ref="F104:F152">D104/B104*100</f>
        <v>88.82949117879289</v>
      </c>
      <c r="G104" s="107">
        <f t="shared" si="14"/>
        <v>65.01847465656088</v>
      </c>
      <c r="H104" s="105">
        <f t="shared" si="15"/>
        <v>862.9999999999982</v>
      </c>
      <c r="I104" s="105">
        <f t="shared" si="16"/>
        <v>3692.2999999999984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1165.6000000000013</v>
      </c>
      <c r="C106" s="124">
        <f>C102-C103-C104</f>
        <v>1978.800000000001</v>
      </c>
      <c r="D106" s="124">
        <f>D102-D103-D104</f>
        <v>593.0999999999985</v>
      </c>
      <c r="E106" s="125">
        <f>D106/D102*100</f>
        <v>7.8433706260413985</v>
      </c>
      <c r="F106" s="125">
        <f t="shared" si="17"/>
        <v>50.88366506520229</v>
      </c>
      <c r="G106" s="125">
        <f t="shared" si="14"/>
        <v>29.97271073377796</v>
      </c>
      <c r="H106" s="126">
        <f t="shared" si="15"/>
        <v>572.5000000000027</v>
      </c>
      <c r="I106" s="126">
        <f t="shared" si="16"/>
        <v>1385.7000000000025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302300.7810700001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213998.6</v>
      </c>
      <c r="E107" s="69">
        <f>D107/D154*100</f>
        <v>19.979163649933263</v>
      </c>
      <c r="F107" s="69">
        <f>D107/B107*100</f>
        <v>70.78995933869155</v>
      </c>
      <c r="G107" s="69">
        <f t="shared" si="14"/>
        <v>37.978541628658306</v>
      </c>
      <c r="H107" s="68">
        <f t="shared" si="15"/>
        <v>88302.18107000008</v>
      </c>
      <c r="I107" s="68">
        <f t="shared" si="16"/>
        <v>349473.79999999993</v>
      </c>
      <c r="J107" s="114"/>
      <c r="K107" s="154"/>
      <c r="L107" s="97"/>
    </row>
    <row r="108" spans="1:12" s="94" customFormat="1" ht="37.5">
      <c r="A108" s="98" t="s">
        <v>52</v>
      </c>
      <c r="B108" s="163">
        <v>2559.3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17.1+81.1+17.3+60.5+173.3+3.4+2+0.4+29.3+1.7+177.1+0.8+38.8+139.8+0.3+1.9+1.8+6.5+136+91.3+0.1+1.8+1.1+2.4+3.5+2+3.4+72.2+73.1+42.5+21.2+13.2+0.2+17.6-34.7+31.4+109.2+11.6+31.6+1.8+1.8+136.5+26+0.7+9.8</f>
        <v>1560.3999999999994</v>
      </c>
      <c r="E108" s="100">
        <f>D108/D107*100</f>
        <v>0.7291636487341503</v>
      </c>
      <c r="F108" s="100">
        <f t="shared" si="17"/>
        <v>60.96979642871094</v>
      </c>
      <c r="G108" s="100">
        <f t="shared" si="14"/>
        <v>34.994393361740286</v>
      </c>
      <c r="H108" s="101">
        <f t="shared" si="15"/>
        <v>998.9000000000008</v>
      </c>
      <c r="I108" s="101">
        <f t="shared" si="16"/>
        <v>2898.6000000000004</v>
      </c>
      <c r="K108" s="154"/>
      <c r="L108" s="102"/>
    </row>
    <row r="109" spans="1:12" s="94" customFormat="1" ht="18.75">
      <c r="A109" s="103" t="s">
        <v>25</v>
      </c>
      <c r="B109" s="104">
        <v>1077.6</v>
      </c>
      <c r="C109" s="105">
        <v>1995</v>
      </c>
      <c r="D109" s="106">
        <f>47.8+0.9+59.7+88.3+0.1+59.2+38.8+107.4+24+91.1+38+42.5+2+31.4+47.6</f>
        <v>678.8000000000001</v>
      </c>
      <c r="E109" s="107">
        <f>D109/D108*100</f>
        <v>43.50166623942581</v>
      </c>
      <c r="F109" s="107">
        <f t="shared" si="17"/>
        <v>62.9918337045286</v>
      </c>
      <c r="G109" s="107">
        <f t="shared" si="14"/>
        <v>34.02506265664161</v>
      </c>
      <c r="H109" s="105">
        <f aca="true" t="shared" si="18" ref="H109:H152">B109-D109</f>
        <v>398.79999999999984</v>
      </c>
      <c r="I109" s="105">
        <f t="shared" si="16"/>
        <v>1316.1999999999998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125.7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125.7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4">
        <v>51.7</v>
      </c>
      <c r="C113" s="101">
        <v>64.3</v>
      </c>
      <c r="D113" s="99">
        <v>6.8</v>
      </c>
      <c r="E113" s="100">
        <f>D113/D107*100</f>
        <v>0.0031775908814356732</v>
      </c>
      <c r="F113" s="100">
        <f t="shared" si="17"/>
        <v>13.152804642166343</v>
      </c>
      <c r="G113" s="100">
        <f t="shared" si="14"/>
        <v>10.57542768273717</v>
      </c>
      <c r="H113" s="101">
        <f t="shared" si="18"/>
        <v>44.900000000000006</v>
      </c>
      <c r="I113" s="101">
        <f t="shared" si="16"/>
        <v>57.5</v>
      </c>
      <c r="K113" s="154"/>
      <c r="L113" s="102"/>
    </row>
    <row r="114" spans="1:12" s="94" customFormat="1" ht="37.5">
      <c r="A114" s="108" t="s">
        <v>38</v>
      </c>
      <c r="B114" s="164">
        <v>1988</v>
      </c>
      <c r="C114" s="101">
        <v>3311.5</v>
      </c>
      <c r="D114" s="99">
        <f>136.4+10+40+6.6+6.1+0.2+177.4+10+1.8+25.1+29.4+48.1+8.1+193.1+10+0.1+17.8+8.8+132.4+79.7+12.6+4.3+3.5+212.4+8.1+0.4+10.8+218.3+5.3</f>
        <v>1416.8</v>
      </c>
      <c r="E114" s="100">
        <f>D114/D107*100</f>
        <v>0.662060406002656</v>
      </c>
      <c r="F114" s="100">
        <f t="shared" si="17"/>
        <v>71.26760563380282</v>
      </c>
      <c r="G114" s="100">
        <f t="shared" si="14"/>
        <v>42.7842367507172</v>
      </c>
      <c r="H114" s="101">
        <f t="shared" si="18"/>
        <v>571.2</v>
      </c>
      <c r="I114" s="101">
        <f t="shared" si="16"/>
        <v>1894.7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4">
        <v>184</v>
      </c>
      <c r="C117" s="101">
        <v>200</v>
      </c>
      <c r="D117" s="99">
        <f>15+40</f>
        <v>55</v>
      </c>
      <c r="E117" s="100">
        <f>D117/D107*100</f>
        <v>0.02570110271749441</v>
      </c>
      <c r="F117" s="100">
        <f>D117/B117*100</f>
        <v>29.891304347826086</v>
      </c>
      <c r="G117" s="100">
        <f t="shared" si="14"/>
        <v>27.500000000000004</v>
      </c>
      <c r="H117" s="101">
        <f t="shared" si="18"/>
        <v>129</v>
      </c>
      <c r="I117" s="101">
        <f t="shared" si="16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275.8</v>
      </c>
      <c r="C119" s="109">
        <v>491.6</v>
      </c>
      <c r="D119" s="99">
        <f>45.4+9.9+47+6.4+0.4+0.4+45.4+0.4+2.9+45.4+4+6.8+0.4+45.4+0.1+5.8+0.8+0.4+0.8</f>
        <v>268.1000000000001</v>
      </c>
      <c r="E119" s="100">
        <f>D119/D107*100</f>
        <v>0.12528119342836824</v>
      </c>
      <c r="F119" s="100">
        <f t="shared" si="17"/>
        <v>97.20812182741119</v>
      </c>
      <c r="G119" s="100">
        <f t="shared" si="14"/>
        <v>54.53620829943044</v>
      </c>
      <c r="H119" s="101">
        <f t="shared" si="18"/>
        <v>7.699999999999932</v>
      </c>
      <c r="I119" s="101">
        <f t="shared" si="16"/>
        <v>223.49999999999994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84.70719880641549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165</v>
      </c>
      <c r="C121" s="109">
        <v>317</v>
      </c>
      <c r="D121" s="99">
        <v>3.6</v>
      </c>
      <c r="E121" s="100">
        <f>D121/D107*100</f>
        <v>0.0016822539960541795</v>
      </c>
      <c r="F121" s="100">
        <f t="shared" si="17"/>
        <v>2.181818181818182</v>
      </c>
      <c r="G121" s="100">
        <f t="shared" si="14"/>
        <v>1.135646687697161</v>
      </c>
      <c r="H121" s="101">
        <f t="shared" si="18"/>
        <v>161.4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480-107</f>
        <v>373</v>
      </c>
      <c r="C122" s="109">
        <f>480+80</f>
        <v>560</v>
      </c>
      <c r="D122" s="110">
        <f>12</f>
        <v>12</v>
      </c>
      <c r="E122" s="113">
        <f>D122/D107*100</f>
        <v>0.005607513320180599</v>
      </c>
      <c r="F122" s="100">
        <f t="shared" si="17"/>
        <v>3.2171581769436997</v>
      </c>
      <c r="G122" s="100">
        <f t="shared" si="14"/>
        <v>2.142857142857143</v>
      </c>
      <c r="H122" s="101">
        <f t="shared" si="18"/>
        <v>361</v>
      </c>
      <c r="I122" s="101">
        <f t="shared" si="16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4">
        <v>30626.1</v>
      </c>
      <c r="C125" s="109">
        <v>45511.3</v>
      </c>
      <c r="D125" s="110">
        <f>3529.6+2264.3+1265.3+2996.5+533.1+738.7+2380.2+1722.3+1049.4+1874.1+1476.2+1455.5+94.4+1416+1268.6+1913.6+457.2+1108.2</f>
        <v>27543.2</v>
      </c>
      <c r="E125" s="113">
        <f>D125/D107*100</f>
        <v>12.870738406699859</v>
      </c>
      <c r="F125" s="100">
        <f t="shared" si="17"/>
        <v>89.93374931839183</v>
      </c>
      <c r="G125" s="100">
        <f t="shared" si="14"/>
        <v>60.519475383036735</v>
      </c>
      <c r="H125" s="101">
        <f t="shared" si="18"/>
        <v>3082.899999999998</v>
      </c>
      <c r="I125" s="101">
        <f t="shared" si="16"/>
        <v>17968.100000000002</v>
      </c>
      <c r="K125" s="154"/>
      <c r="L125" s="102"/>
    </row>
    <row r="126" spans="1:12" s="114" customFormat="1" ht="18.75">
      <c r="A126" s="108" t="s">
        <v>91</v>
      </c>
      <c r="B126" s="164">
        <v>660</v>
      </c>
      <c r="C126" s="109">
        <v>700</v>
      </c>
      <c r="D126" s="110">
        <f>9.6+1.5</f>
        <v>11.1</v>
      </c>
      <c r="E126" s="113">
        <f>D126/D107*100</f>
        <v>0.005186949821167054</v>
      </c>
      <c r="F126" s="100">
        <f t="shared" si="17"/>
        <v>1.6818181818181819</v>
      </c>
      <c r="G126" s="100">
        <f t="shared" si="14"/>
        <v>1.5857142857142859</v>
      </c>
      <c r="H126" s="101">
        <f t="shared" si="18"/>
        <v>648.9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>
        <v>63.1</v>
      </c>
      <c r="E127" s="113">
        <f>D127/D107*100</f>
        <v>0.02948617420861632</v>
      </c>
      <c r="F127" s="100">
        <f t="shared" si="17"/>
        <v>31.55</v>
      </c>
      <c r="G127" s="100">
        <f t="shared" si="14"/>
        <v>31.55</v>
      </c>
      <c r="H127" s="101">
        <f t="shared" si="18"/>
        <v>136.9</v>
      </c>
      <c r="I127" s="101">
        <f t="shared" si="16"/>
        <v>136.9</v>
      </c>
      <c r="K127" s="154"/>
      <c r="L127" s="102"/>
    </row>
    <row r="128" spans="1:12" s="114" customFormat="1" ht="37.5">
      <c r="A128" s="108" t="s">
        <v>85</v>
      </c>
      <c r="B128" s="164">
        <v>111.1</v>
      </c>
      <c r="C128" s="109">
        <f>111.1</f>
        <v>111.1</v>
      </c>
      <c r="D128" s="110">
        <v>34.5</v>
      </c>
      <c r="E128" s="113">
        <f>D128/D107*100</f>
        <v>0.016121600795519223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4">
        <v>356.3</v>
      </c>
      <c r="C130" s="109">
        <v>942</v>
      </c>
      <c r="D130" s="110">
        <f>7+4.2+0.1+12.3+0.2+7.1+17.8+14.9+1.7+0.1+7.4+7+2.7+3.7+7.1+5.3+31.3+16.4+2.5+1.7+26.7+0.1+13.8+0.1+2.9+6.5+0.6+7+4.8+0.1+17.3+0.5+7.6+29.1+0.2+0.1</f>
        <v>267.90000000000003</v>
      </c>
      <c r="E130" s="113">
        <f>D130/D107*100</f>
        <v>0.1251877348730319</v>
      </c>
      <c r="F130" s="100">
        <f t="shared" si="17"/>
        <v>75.18944709514454</v>
      </c>
      <c r="G130" s="100">
        <f t="shared" si="14"/>
        <v>28.439490445859878</v>
      </c>
      <c r="H130" s="101">
        <f t="shared" si="18"/>
        <v>88.39999999999998</v>
      </c>
      <c r="I130" s="101">
        <f t="shared" si="16"/>
        <v>674.0999999999999</v>
      </c>
      <c r="K130" s="154"/>
      <c r="L130" s="102"/>
    </row>
    <row r="131" spans="1:12" s="115" customFormat="1" ht="18.75">
      <c r="A131" s="103" t="s">
        <v>88</v>
      </c>
      <c r="B131" s="104">
        <v>100.6</v>
      </c>
      <c r="C131" s="105">
        <v>510.8</v>
      </c>
      <c r="D131" s="106">
        <f>7+7.1+7+7.1+7+7</f>
        <v>42.2</v>
      </c>
      <c r="E131" s="107">
        <f>D131/D130*100</f>
        <v>15.752146323254944</v>
      </c>
      <c r="F131" s="107">
        <f>D131/B131*100</f>
        <v>41.94831013916501</v>
      </c>
      <c r="G131" s="107">
        <f t="shared" si="14"/>
        <v>8.261550509005481</v>
      </c>
      <c r="H131" s="105">
        <f t="shared" si="18"/>
        <v>58.39999999999999</v>
      </c>
      <c r="I131" s="105">
        <f t="shared" si="16"/>
        <v>468.6</v>
      </c>
      <c r="K131" s="154"/>
      <c r="L131" s="102"/>
    </row>
    <row r="132" spans="1:12" s="114" customFormat="1" ht="37.5">
      <c r="A132" s="108" t="s">
        <v>103</v>
      </c>
      <c r="B132" s="164">
        <v>260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260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v>210</v>
      </c>
      <c r="C136" s="109">
        <v>383.2</v>
      </c>
      <c r="D136" s="110">
        <f>2.9+1.5+9.7+8.2+0.2-0.4+16+13.6+102.3</f>
        <v>154</v>
      </c>
      <c r="E136" s="113">
        <f>D136/D107*100</f>
        <v>0.07196308760898436</v>
      </c>
      <c r="F136" s="100">
        <f t="shared" si="17"/>
        <v>73.33333333333333</v>
      </c>
      <c r="G136" s="100">
        <f t="shared" si="14"/>
        <v>40.18789144050105</v>
      </c>
      <c r="H136" s="101">
        <f t="shared" si="18"/>
        <v>56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4">
        <v>160</v>
      </c>
      <c r="C137" s="109">
        <v>350</v>
      </c>
      <c r="D137" s="110">
        <f>3.7+1.9+30+0.6</f>
        <v>36.2</v>
      </c>
      <c r="E137" s="113">
        <f>D137/D107*100</f>
        <v>0.016915998515878144</v>
      </c>
      <c r="F137" s="100">
        <f t="shared" si="17"/>
        <v>22.625</v>
      </c>
      <c r="G137" s="100">
        <f t="shared" si="14"/>
        <v>10.342857142857143</v>
      </c>
      <c r="H137" s="101">
        <f t="shared" si="18"/>
        <v>123.8</v>
      </c>
      <c r="I137" s="101">
        <f t="shared" si="16"/>
        <v>313.8</v>
      </c>
      <c r="K137" s="154"/>
      <c r="L137" s="102"/>
    </row>
    <row r="138" spans="1:12" s="115" customFormat="1" ht="18.75">
      <c r="A138" s="103" t="s">
        <v>88</v>
      </c>
      <c r="B138" s="104">
        <v>50</v>
      </c>
      <c r="C138" s="105">
        <v>110</v>
      </c>
      <c r="D138" s="106">
        <f>3.7+1.9</f>
        <v>5.6</v>
      </c>
      <c r="E138" s="107"/>
      <c r="F138" s="100">
        <f>D138/B138*100</f>
        <v>11.2</v>
      </c>
      <c r="G138" s="107">
        <f>D138/C138*100</f>
        <v>5.09090909090909</v>
      </c>
      <c r="H138" s="105">
        <f>B138-D138</f>
        <v>44.4</v>
      </c>
      <c r="I138" s="105">
        <f>C138-D138</f>
        <v>104.4</v>
      </c>
      <c r="K138" s="154"/>
      <c r="L138" s="102"/>
    </row>
    <row r="139" spans="1:12" s="114" customFormat="1" ht="32.25" customHeight="1">
      <c r="A139" s="108" t="s">
        <v>84</v>
      </c>
      <c r="B139" s="164">
        <v>382.9</v>
      </c>
      <c r="C139" s="109">
        <v>607.7</v>
      </c>
      <c r="D139" s="110">
        <f>76+0.3+41+44+1.8+16.3+2.4+30+0.6+0.2+27.4+0.2+4.5-0.2+31.4+4.5+7.9+26.6</f>
        <v>314.90000000000003</v>
      </c>
      <c r="E139" s="113">
        <f>D139/D107*100</f>
        <v>0.1471504953770726</v>
      </c>
      <c r="F139" s="100">
        <f>D139/B139*100</f>
        <v>82.24079394097677</v>
      </c>
      <c r="G139" s="100">
        <f>D139/C139*100</f>
        <v>51.81833141352641</v>
      </c>
      <c r="H139" s="101">
        <f t="shared" si="18"/>
        <v>67.99999999999994</v>
      </c>
      <c r="I139" s="101">
        <f t="shared" si="16"/>
        <v>292.8</v>
      </c>
      <c r="K139" s="154"/>
      <c r="L139" s="102"/>
    </row>
    <row r="140" spans="1:12" s="115" customFormat="1" ht="18.75">
      <c r="A140" s="103" t="s">
        <v>25</v>
      </c>
      <c r="B140" s="104">
        <v>311.6</v>
      </c>
      <c r="C140" s="105">
        <v>489.6</v>
      </c>
      <c r="D140" s="106">
        <f>76+37.6+44+1.2+0.7+30+27.4+30.6+0.6+26</f>
        <v>274.09999999999997</v>
      </c>
      <c r="E140" s="107">
        <f>D140/D139*100</f>
        <v>87.0435058748809</v>
      </c>
      <c r="F140" s="107">
        <f t="shared" si="17"/>
        <v>87.96534017971757</v>
      </c>
      <c r="G140" s="107">
        <f>D140/C140*100</f>
        <v>55.984477124182995</v>
      </c>
      <c r="H140" s="105">
        <f t="shared" si="18"/>
        <v>37.50000000000006</v>
      </c>
      <c r="I140" s="105">
        <f t="shared" si="16"/>
        <v>215.50000000000006</v>
      </c>
      <c r="K140" s="154"/>
      <c r="L140" s="102"/>
    </row>
    <row r="141" spans="1:12" s="114" customFormat="1" ht="18.75">
      <c r="A141" s="108" t="s">
        <v>96</v>
      </c>
      <c r="B141" s="164">
        <v>1062.38107</v>
      </c>
      <c r="C141" s="109">
        <v>1760</v>
      </c>
      <c r="D141" s="110">
        <f>107.3+0.4+30.4+78.2+4.1+36.9+117.9+50.5+112.6+5.2+52.3+10.5+76.8-0.2+10.4+82.9+84+50.5</f>
        <v>910.6999999999999</v>
      </c>
      <c r="E141" s="113">
        <f>D141/D107*100</f>
        <v>0.42556353172403927</v>
      </c>
      <c r="F141" s="100">
        <f t="shared" si="17"/>
        <v>85.72253645295092</v>
      </c>
      <c r="G141" s="100">
        <f t="shared" si="14"/>
        <v>51.74431818181818</v>
      </c>
      <c r="H141" s="101">
        <f t="shared" si="18"/>
        <v>151.68106999999998</v>
      </c>
      <c r="I141" s="101">
        <f t="shared" si="16"/>
        <v>849.3000000000001</v>
      </c>
      <c r="K141" s="154"/>
      <c r="L141" s="102"/>
    </row>
    <row r="142" spans="1:12" s="115" customFormat="1" ht="18.75">
      <c r="A142" s="112" t="s">
        <v>43</v>
      </c>
      <c r="B142" s="104">
        <v>854.34915</v>
      </c>
      <c r="C142" s="105">
        <v>1437.4</v>
      </c>
      <c r="D142" s="106">
        <f>107.3+25.4+76+34+76.6+47.2+83.8+4.5+35.4+76.8-0.2+60.7+81+50.4</f>
        <v>758.8999999999999</v>
      </c>
      <c r="E142" s="107">
        <f>D142/D141*100</f>
        <v>83.3315032392665</v>
      </c>
      <c r="F142" s="107">
        <f aca="true" t="shared" si="19" ref="F142:F151">D142/B142*100</f>
        <v>88.82785217261583</v>
      </c>
      <c r="G142" s="107">
        <f t="shared" si="14"/>
        <v>52.79671629330734</v>
      </c>
      <c r="H142" s="105">
        <f t="shared" si="18"/>
        <v>95.44915000000015</v>
      </c>
      <c r="I142" s="105">
        <f t="shared" si="16"/>
        <v>678.5000000000002</v>
      </c>
      <c r="K142" s="154"/>
      <c r="L142" s="102"/>
    </row>
    <row r="143" spans="1:13" s="115" customFormat="1" ht="18.75">
      <c r="A143" s="103" t="s">
        <v>25</v>
      </c>
      <c r="B143" s="104">
        <v>27.685</v>
      </c>
      <c r="C143" s="105">
        <v>40</v>
      </c>
      <c r="D143" s="106">
        <f>0.4+4.9+0.7+4.7+3.3+0.4+0.7+0.6+0.1+0.1</f>
        <v>15.899999999999999</v>
      </c>
      <c r="E143" s="107">
        <f>D143/D141*100</f>
        <v>1.7459097397606236</v>
      </c>
      <c r="F143" s="107">
        <f t="shared" si="19"/>
        <v>57.4318222864367</v>
      </c>
      <c r="G143" s="107">
        <f>D143/C143*100</f>
        <v>39.75</v>
      </c>
      <c r="H143" s="105">
        <f t="shared" si="18"/>
        <v>11.785</v>
      </c>
      <c r="I143" s="105">
        <f t="shared" si="16"/>
        <v>24.1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0.24976798913637754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8.75">
      <c r="A146" s="118" t="s">
        <v>97</v>
      </c>
      <c r="B146" s="164">
        <f>31884.3+2350-544</f>
        <v>33690.3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</f>
        <v>30852.7</v>
      </c>
      <c r="E146" s="113">
        <f>D146/D107*100</f>
        <v>14.417243851127997</v>
      </c>
      <c r="F146" s="100">
        <f t="shared" si="19"/>
        <v>91.57739764858134</v>
      </c>
      <c r="G146" s="100">
        <f t="shared" si="14"/>
        <v>46.95096526389155</v>
      </c>
      <c r="H146" s="101">
        <f t="shared" si="18"/>
        <v>2837.600000000002</v>
      </c>
      <c r="I146" s="101">
        <f t="shared" si="16"/>
        <v>34859.90000000001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0.041775974235345466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4">
        <v>7160.2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2.7670741771207843</v>
      </c>
      <c r="F150" s="100">
        <f t="shared" si="19"/>
        <v>82.70020390491885</v>
      </c>
      <c r="G150" s="100">
        <f t="shared" si="14"/>
        <v>52.76923762420353</v>
      </c>
      <c r="H150" s="101">
        <f t="shared" si="18"/>
        <v>1238.7000000000007</v>
      </c>
      <c r="I150" s="101">
        <f t="shared" si="16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6">
        <f>195788.6+561</f>
        <v>196349.6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</f>
        <v>121652.90000000002</v>
      </c>
      <c r="E151" s="151">
        <f>D151/D107*100</f>
        <v>56.84752143238321</v>
      </c>
      <c r="F151" s="152">
        <f t="shared" si="19"/>
        <v>61.95729453994305</v>
      </c>
      <c r="G151" s="152">
        <f t="shared" si="14"/>
        <v>31.774292715619946</v>
      </c>
      <c r="H151" s="153">
        <f t="shared" si="18"/>
        <v>74696.69999999998</v>
      </c>
      <c r="I151" s="153">
        <f>C151-D151</f>
        <v>261212.89999999997</v>
      </c>
      <c r="K151" s="154"/>
      <c r="L151" s="102"/>
    </row>
    <row r="152" spans="1:12" s="114" customFormat="1" ht="18.75">
      <c r="A152" s="108" t="s">
        <v>99</v>
      </c>
      <c r="B152" s="164">
        <v>24635.5</v>
      </c>
      <c r="C152" s="109">
        <v>42232</v>
      </c>
      <c r="D152" s="110">
        <f>819+819+819.1+1062.3+1173.1+1173.1+1173.2+1173.1+1173.1+1173.2+1173.1+1173.1+1173.2+1173.1+1173.1+1173.1+1173.1+1173.1+1173.1+1173.1</f>
        <v>22289.299999999996</v>
      </c>
      <c r="E152" s="113">
        <f>D152/D107*100</f>
        <v>10.415628887291783</v>
      </c>
      <c r="F152" s="100">
        <f t="shared" si="17"/>
        <v>90.47634511172899</v>
      </c>
      <c r="G152" s="100">
        <f t="shared" si="14"/>
        <v>52.7782250426217</v>
      </c>
      <c r="H152" s="101">
        <f t="shared" si="18"/>
        <v>2346.2000000000044</v>
      </c>
      <c r="I152" s="101">
        <f t="shared" si="16"/>
        <v>19942.700000000004</v>
      </c>
      <c r="K152" s="154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222291.9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1282131.5090899998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1071108.9</v>
      </c>
      <c r="E154" s="28">
        <v>100</v>
      </c>
      <c r="F154" s="3">
        <f>D154/B154*100</f>
        <v>83.54126643063515</v>
      </c>
      <c r="G154" s="3">
        <f aca="true" t="shared" si="20" ref="G154:G160">D154/C154*100</f>
        <v>49.44335489324507</v>
      </c>
      <c r="H154" s="41">
        <f aca="true" t="shared" si="21" ref="H154:H160">B154-D154</f>
        <v>211022.60908999993</v>
      </c>
      <c r="I154" s="41">
        <f aca="true" t="shared" si="22" ref="I154:I160">C154-D154</f>
        <v>1095226.4999999995</v>
      </c>
      <c r="K154" s="180"/>
      <c r="L154" s="34"/>
    </row>
    <row r="155" spans="1:12" ht="18.75">
      <c r="A155" s="16" t="s">
        <v>5</v>
      </c>
      <c r="B155" s="52">
        <f>B8+B20+B34+B52+B60+B91+B115+B120+B46+B142+B133+B103</f>
        <v>564112.6669500001</v>
      </c>
      <c r="C155" s="52">
        <f>C8+C20+C34+C52+C60+C91+C115+C120+C46+C142+C133+C103</f>
        <v>896180.8</v>
      </c>
      <c r="D155" s="52">
        <f>D8+D20+D34+D52+D60+D91+D115+D120+D46+D142+D133+D103</f>
        <v>513143.61000000016</v>
      </c>
      <c r="E155" s="6">
        <f>D155/D154*100</f>
        <v>47.90769734057855</v>
      </c>
      <c r="F155" s="6">
        <f aca="true" t="shared" si="23" ref="F155:F160">D155/B155*100</f>
        <v>90.96473808581973</v>
      </c>
      <c r="G155" s="6">
        <f t="shared" si="20"/>
        <v>57.25893815176582</v>
      </c>
      <c r="H155" s="53">
        <f t="shared" si="21"/>
        <v>50969.05694999994</v>
      </c>
      <c r="I155" s="63">
        <f t="shared" si="22"/>
        <v>383037.1899999999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65639.20064000001</v>
      </c>
      <c r="C156" s="53">
        <f>C11+C23+C36+C55+C62+C92+C49+C143+C109+C112+C96+C140+C129</f>
        <v>110563.99999999999</v>
      </c>
      <c r="D156" s="53">
        <f>D11+D23+D36+D55+D62+D92+D49+D143+D109+D112+D96+D140+D129</f>
        <v>61996.29999999999</v>
      </c>
      <c r="E156" s="6">
        <f>D156/D154*100</f>
        <v>5.788048255410818</v>
      </c>
      <c r="F156" s="6">
        <f t="shared" si="23"/>
        <v>94.45011425416405</v>
      </c>
      <c r="G156" s="6">
        <f t="shared" si="20"/>
        <v>56.07277233095763</v>
      </c>
      <c r="H156" s="53">
        <f>B156-D156</f>
        <v>3642.9006400000217</v>
      </c>
      <c r="I156" s="63">
        <f t="shared" si="22"/>
        <v>48567.7</v>
      </c>
      <c r="K156" s="154"/>
      <c r="L156" s="70"/>
    </row>
    <row r="157" spans="1:12" ht="18.75">
      <c r="A157" s="16" t="s">
        <v>1</v>
      </c>
      <c r="B157" s="52">
        <f>B22+B10+B54+B48+B61+B35+B124</f>
        <v>25792.126</v>
      </c>
      <c r="C157" s="52">
        <f>C22+C10+C54+C48+C61+C35+C124</f>
        <v>45948.3</v>
      </c>
      <c r="D157" s="52">
        <f>D22+D10+D54+D48+D61+D35+D124</f>
        <v>16348.399999999996</v>
      </c>
      <c r="E157" s="6">
        <f>D157/D154*100</f>
        <v>1.5263060553413381</v>
      </c>
      <c r="F157" s="6">
        <f t="shared" si="23"/>
        <v>63.38523625388615</v>
      </c>
      <c r="G157" s="6">
        <f t="shared" si="20"/>
        <v>35.579988813514305</v>
      </c>
      <c r="H157" s="53">
        <f t="shared" si="21"/>
        <v>9443.726000000004</v>
      </c>
      <c r="I157" s="63">
        <f t="shared" si="22"/>
        <v>29599.90000000001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19359.405</v>
      </c>
      <c r="C158" s="52">
        <f>C12+C24+C104+C63+C38+C93+C131+C56+C138+C118</f>
        <v>30229.899999999998</v>
      </c>
      <c r="D158" s="52">
        <f>D12+D24+D104+D63+D38+D93+D131+D56+D138+D118</f>
        <v>14558.900000000003</v>
      </c>
      <c r="E158" s="6">
        <f>D158/D154*100</f>
        <v>1.3592362083818</v>
      </c>
      <c r="F158" s="6">
        <f t="shared" si="23"/>
        <v>75.20324100869837</v>
      </c>
      <c r="G158" s="6">
        <f t="shared" si="20"/>
        <v>48.16059596624535</v>
      </c>
      <c r="H158" s="53">
        <f>B158-D158</f>
        <v>4800.504999999996</v>
      </c>
      <c r="I158" s="63">
        <f t="shared" si="22"/>
        <v>15670.999999999995</v>
      </c>
      <c r="K158" s="154"/>
      <c r="L158" s="70"/>
    </row>
    <row r="159" spans="1:12" ht="18.7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0.0019885933167019714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607196.5524999996</v>
      </c>
      <c r="C160" s="65">
        <f>C154-C155-C156-C157-C158-C159</f>
        <v>1083299.2999999993</v>
      </c>
      <c r="D160" s="65">
        <f>D154-D155-D156-D157-D158-D159</f>
        <v>465040.3899999998</v>
      </c>
      <c r="E160" s="31">
        <f>D160/D154*100</f>
        <v>43.41672354697079</v>
      </c>
      <c r="F160" s="31">
        <f t="shared" si="23"/>
        <v>76.588114356924</v>
      </c>
      <c r="G160" s="31">
        <f t="shared" si="20"/>
        <v>42.9281538352328</v>
      </c>
      <c r="H160" s="90">
        <f t="shared" si="21"/>
        <v>142156.16249999986</v>
      </c>
      <c r="I160" s="90">
        <f t="shared" si="22"/>
        <v>618258.9099999996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1071108.9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1071108.9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2018-07-06T11:11:55Z</cp:lastPrinted>
  <dcterms:created xsi:type="dcterms:W3CDTF">2000-06-20T04:48:00Z</dcterms:created>
  <dcterms:modified xsi:type="dcterms:W3CDTF">2018-07-16T11:48:42Z</dcterms:modified>
  <cp:category/>
  <cp:version/>
  <cp:contentType/>
  <cp:contentStatus/>
</cp:coreProperties>
</file>